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60BA937E-0D9D-4E11-A0FA-42147344A8B4}" xr6:coauthVersionLast="47" xr6:coauthVersionMax="47" xr10:uidLastSave="{00000000-0000-0000-0000-000000000000}"/>
  <bookViews>
    <workbookView xWindow="38280" yWindow="-7020" windowWidth="29040" windowHeight="15840" xr2:uid="{5D52E529-97DD-4526-A770-36D08F9262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B24" i="1"/>
  <c r="D2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E4" i="1"/>
  <c r="E5" i="1"/>
  <c r="E6" i="1"/>
  <c r="E7" i="1"/>
  <c r="E8" i="1"/>
  <c r="E9" i="1"/>
  <c r="E10" i="1"/>
  <c r="E11" i="1"/>
  <c r="E13" i="1"/>
  <c r="E14" i="1"/>
  <c r="E15" i="1"/>
  <c r="E16" i="1"/>
  <c r="E17" i="1"/>
  <c r="E18" i="1"/>
  <c r="E19" i="1"/>
  <c r="E20" i="1"/>
  <c r="E21" i="1"/>
  <c r="E22" i="1"/>
  <c r="F3" i="1"/>
  <c r="F7" i="1" l="1"/>
  <c r="F6" i="1"/>
  <c r="F5" i="1"/>
  <c r="F4" i="1"/>
  <c r="C24" i="1" s="1"/>
  <c r="E24" i="1"/>
</calcChain>
</file>

<file path=xl/sharedStrings.xml><?xml version="1.0" encoding="utf-8"?>
<sst xmlns="http://schemas.openxmlformats.org/spreadsheetml/2006/main" count="15" uniqueCount="15">
  <si>
    <t>Balance</t>
  </si>
  <si>
    <t>Interest Rate</t>
  </si>
  <si>
    <t>Total Balance</t>
  </si>
  <si>
    <t>Weighted Average Rate</t>
  </si>
  <si>
    <t>Loan Name</t>
  </si>
  <si>
    <t>Time Pay in Months (at minimum payment)</t>
  </si>
  <si>
    <t>Proportion of Total Balance</t>
  </si>
  <si>
    <t>Total Time to Repay (at minimum payment)</t>
  </si>
  <si>
    <t>Total Monthly Minimum Payment</t>
  </si>
  <si>
    <t>LOAN 1</t>
  </si>
  <si>
    <t>LOAN 2</t>
  </si>
  <si>
    <t>LOAN 3</t>
  </si>
  <si>
    <t>LOAN 4</t>
  </si>
  <si>
    <t>LOAN 5</t>
  </si>
  <si>
    <t>Minimum Monthly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</si>
</sst>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5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NumberFormat="1"/>
    <xf numFmtId="0" fontId="0" fillId="0" borderId="0" xfId="0" applyProtection="1">
      <protection locked="0"/>
    </xf>
    <xf numFmtId="44" fontId="0" fillId="0" borderId="0" xfId="1" applyNumberFormat="1" applyFont="1" applyProtection="1">
      <protection locked="0"/>
    </xf>
    <xf numFmtId="165" fontId="0" fillId="0" borderId="0" xfId="2" applyNumberFormat="1" applyFont="1" applyProtection="1">
      <protection locked="0"/>
    </xf>
    <xf numFmtId="0" fontId="0" fillId="0" borderId="0" xfId="0" applyNumberFormat="1" applyProtection="1">
      <protection locked="0"/>
    </xf>
    <xf numFmtId="44" fontId="2" fillId="2" borderId="0" xfId="1" applyNumberFormat="1" applyFont="1" applyFill="1" applyProtection="1"/>
    <xf numFmtId="165" fontId="2" fillId="2" borderId="0" xfId="2" applyNumberFormat="1" applyFont="1" applyFill="1" applyProtection="1"/>
    <xf numFmtId="0" fontId="2" fillId="2" borderId="0" xfId="0" applyFont="1" applyFill="1" applyProtection="1"/>
    <xf numFmtId="44" fontId="0" fillId="3" borderId="0" xfId="1" applyNumberFormat="1" applyFont="1" applyFill="1" applyProtection="1"/>
    <xf numFmtId="165" fontId="0" fillId="3" borderId="0" xfId="2" applyNumberFormat="1" applyFont="1" applyFill="1" applyProtection="1"/>
    <xf numFmtId="0" fontId="0" fillId="3" borderId="0" xfId="0" applyFill="1" applyProtection="1"/>
    <xf numFmtId="44" fontId="0" fillId="0" borderId="0" xfId="1" applyFont="1" applyProtection="1">
      <protection locked="0"/>
    </xf>
    <xf numFmtId="2" fontId="0" fillId="0" borderId="0" xfId="0" applyNumberFormat="1"/>
    <xf numFmtId="2" fontId="2" fillId="2" borderId="0" xfId="0" applyNumberFormat="1" applyFont="1" applyFill="1" applyProtection="1"/>
    <xf numFmtId="2" fontId="0" fillId="3" borderId="0" xfId="0" applyNumberFormat="1" applyFill="1" applyProtection="1"/>
    <xf numFmtId="2" fontId="0" fillId="0" borderId="0" xfId="0" applyNumberFormat="1" applyProtection="1">
      <protection locked="0"/>
    </xf>
  </cellXfs>
  <cellStyles count="3">
    <cellStyle name="Currency" xfId="1" builtinId="4"/>
    <cellStyle name="Normal" xfId="0" builtinId="0"/>
    <cellStyle name="Percent" xfId="2" builtinId="5"/>
  </cellStyles>
  <dxfs count="6">
    <dxf>
      <protection locked="0" hidden="0"/>
    </dxf>
    <dxf>
      <protection locked="0" hidden="0"/>
    </dxf>
    <dxf>
      <protection locked="0" hidden="0"/>
    </dxf>
    <dxf>
      <numFmt numFmtId="165" formatCode="0.000%"/>
      <protection locked="0" hidden="0"/>
    </dxf>
    <dxf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DB24A7-D1A9-4B8D-A6C6-DAC3D5629D4A}" name="Table3" displayName="Table3" ref="A2:D22" totalsRowShown="0" headerRowDxfId="1" dataDxfId="0">
  <autoFilter ref="A2:D22" xr:uid="{89DB24A7-D1A9-4B8D-A6C6-DAC3D5629D4A}"/>
  <sortState xmlns:xlrd2="http://schemas.microsoft.com/office/spreadsheetml/2017/richdata2" ref="A3:D22">
    <sortCondition ref="A2:A22"/>
  </sortState>
  <tableColumns count="4">
    <tableColumn id="1" xr3:uid="{D53DB466-0549-473C-9473-386EC85C51E8}" name="Loan Name" dataDxfId="5"/>
    <tableColumn id="2" xr3:uid="{5A6D6F0C-32D6-4571-B239-ED8AF908BE51}" name="Balance" dataDxfId="4" dataCellStyle="Currency"/>
    <tableColumn id="3" xr3:uid="{93C263BE-C131-4B0D-9D3A-46BF8BAB8BD3}" name="Interest Rate" dataDxfId="3" dataCellStyle="Percent"/>
    <tableColumn id="4" xr3:uid="{E7CC9971-7D01-4C6B-B264-6BA3BF8619E3}" name="Minimum Monthly Payment" dataDxfId="2" dataCellStyle="Currency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BB68-1618-406F-973B-AF7F47B20EC0}">
  <dimension ref="A2:I24"/>
  <sheetViews>
    <sheetView tabSelected="1" workbookViewId="0">
      <selection activeCell="D14" sqref="D14"/>
    </sheetView>
  </sheetViews>
  <sheetFormatPr defaultRowHeight="14.4" x14ac:dyDescent="0.3"/>
  <cols>
    <col min="1" max="1" width="12.5546875" style="2" customWidth="1"/>
    <col min="2" max="2" width="17.5546875" style="3" customWidth="1"/>
    <col min="3" max="3" width="22.88671875" style="4" customWidth="1"/>
    <col min="4" max="4" width="30" style="2" customWidth="1"/>
    <col min="5" max="5" width="39.44140625" style="16" customWidth="1"/>
    <col min="6" max="6" width="25" style="5" customWidth="1"/>
    <col min="7" max="16384" width="8.88671875" style="2"/>
  </cols>
  <sheetData>
    <row r="2" spans="1:9" x14ac:dyDescent="0.3">
      <c r="A2" s="2" t="s">
        <v>4</v>
      </c>
      <c r="B2" s="12" t="s">
        <v>0</v>
      </c>
      <c r="C2" s="4" t="s">
        <v>1</v>
      </c>
      <c r="D2" s="12" t="s">
        <v>14</v>
      </c>
      <c r="E2" s="13" t="s">
        <v>5</v>
      </c>
      <c r="F2" s="1" t="s">
        <v>6</v>
      </c>
      <c r="I2"/>
    </row>
    <row r="3" spans="1:9" x14ac:dyDescent="0.3">
      <c r="A3" s="2" t="s">
        <v>9</v>
      </c>
      <c r="B3" s="12">
        <v>5000</v>
      </c>
      <c r="C3" s="4">
        <v>0.1</v>
      </c>
      <c r="D3" s="12">
        <v>200</v>
      </c>
      <c r="E3" s="13">
        <f>IFERROR(NPER((1+Sheet1!$C3/365)^(365/12)-1, -Sheet1!$D3, Sheet1!$B3), "")</f>
        <v>28.165291491382476</v>
      </c>
      <c r="F3" s="1">
        <f>IF(Sheet1!$B3="", "", Sheet1!$B3/$B$24)</f>
        <v>9.4339622641509441E-2</v>
      </c>
      <c r="I3"/>
    </row>
    <row r="4" spans="1:9" x14ac:dyDescent="0.3">
      <c r="A4" s="2" t="s">
        <v>10</v>
      </c>
      <c r="B4" s="12">
        <v>3000</v>
      </c>
      <c r="C4" s="4">
        <v>0.06</v>
      </c>
      <c r="D4" s="12">
        <v>120</v>
      </c>
      <c r="E4" s="13">
        <f>IFERROR(NPER((1+Sheet1!$C4/365)^(365/12)-1, -Sheet1!$D4, Sheet1!$B4), "")</f>
        <v>26.777679078470019</v>
      </c>
      <c r="F4" s="1">
        <f>IF(Sheet1!$B4="", "", Sheet1!$B4/$B$24)</f>
        <v>5.6603773584905662E-2</v>
      </c>
      <c r="I4"/>
    </row>
    <row r="5" spans="1:9" x14ac:dyDescent="0.3">
      <c r="A5" s="2" t="s">
        <v>11</v>
      </c>
      <c r="B5" s="12">
        <v>10000</v>
      </c>
      <c r="C5" s="4">
        <v>0.09</v>
      </c>
      <c r="D5" s="12">
        <v>240</v>
      </c>
      <c r="E5" s="13">
        <f>IFERROR(NPER((1+Sheet1!$C5/365)^(365/12)-1, -Sheet1!$D5, Sheet1!$B5), "")</f>
        <v>50.185810074000415</v>
      </c>
      <c r="F5" s="1">
        <f>IF(Sheet1!$B5="", "", Sheet1!$B5/$B$24)</f>
        <v>0.18867924528301888</v>
      </c>
      <c r="I5"/>
    </row>
    <row r="6" spans="1:9" x14ac:dyDescent="0.3">
      <c r="A6" s="2" t="s">
        <v>12</v>
      </c>
      <c r="B6" s="12">
        <v>20000</v>
      </c>
      <c r="C6" s="4">
        <v>0.11</v>
      </c>
      <c r="D6" s="12">
        <v>350</v>
      </c>
      <c r="E6" s="13">
        <f>IFERROR(NPER((1+Sheet1!$C6/365)^(365/12)-1, -Sheet1!$D6, Sheet1!$B6), "")</f>
        <v>81.485643491606538</v>
      </c>
      <c r="F6" s="1">
        <f>IF(Sheet1!$B6="", "", Sheet1!$B6/$B$24)</f>
        <v>0.37735849056603776</v>
      </c>
      <c r="I6"/>
    </row>
    <row r="7" spans="1:9" x14ac:dyDescent="0.3">
      <c r="A7" s="2" t="s">
        <v>13</v>
      </c>
      <c r="B7" s="12">
        <v>15000</v>
      </c>
      <c r="C7" s="4">
        <v>0.04</v>
      </c>
      <c r="D7" s="12">
        <v>300</v>
      </c>
      <c r="E7" s="13">
        <f>IFERROR(NPER((1+Sheet1!$C7/365)^(365/12)-1, -Sheet1!$D7, Sheet1!$B7), "")</f>
        <v>54.796297776881161</v>
      </c>
      <c r="F7" s="1">
        <f>IF(Sheet1!$B7="", "", Sheet1!$B7/$B$24)</f>
        <v>0.28301886792452829</v>
      </c>
      <c r="I7"/>
    </row>
    <row r="8" spans="1:9" x14ac:dyDescent="0.3">
      <c r="B8" s="12"/>
      <c r="D8" s="12"/>
      <c r="E8" s="13" t="str">
        <f>IFERROR(NPER((1+Sheet1!$C8/365)^(365/12)-1, -Sheet1!$D8, Sheet1!$B8), "")</f>
        <v/>
      </c>
      <c r="F8" s="1" t="str">
        <f>IF(Sheet1!$B8="", "", Sheet1!$B8/$B$24)</f>
        <v/>
      </c>
      <c r="I8"/>
    </row>
    <row r="9" spans="1:9" x14ac:dyDescent="0.3">
      <c r="B9" s="12"/>
      <c r="D9" s="12"/>
      <c r="E9" s="13" t="str">
        <f>IFERROR(NPER((1+Sheet1!$C9/365)^(365/12)-1, -Sheet1!$D9, Sheet1!$B9), "")</f>
        <v/>
      </c>
      <c r="F9" s="1" t="str">
        <f>IF(Sheet1!$B9="", "", Sheet1!$B9/$B$24)</f>
        <v/>
      </c>
      <c r="I9"/>
    </row>
    <row r="10" spans="1:9" x14ac:dyDescent="0.3">
      <c r="B10" s="12"/>
      <c r="D10" s="12"/>
      <c r="E10" s="13" t="str">
        <f>IFERROR(NPER((1+Sheet1!$C10/365)^(365/12)-1, -Sheet1!$D10, Sheet1!$B10), "")</f>
        <v/>
      </c>
      <c r="F10" s="1" t="str">
        <f>IF(Sheet1!$B10="", "", Sheet1!$B10/$B$24)</f>
        <v/>
      </c>
      <c r="I10"/>
    </row>
    <row r="11" spans="1:9" x14ac:dyDescent="0.3">
      <c r="B11" s="12"/>
      <c r="D11" s="12"/>
      <c r="E11" s="13" t="str">
        <f>IFERROR(NPER((1+Sheet1!$C11/365)^(365/12)-1, -Sheet1!$D11, Sheet1!$B11), "")</f>
        <v/>
      </c>
      <c r="F11" s="1" t="str">
        <f>IF(Sheet1!$B11="", "", Sheet1!$B11/$B$24)</f>
        <v/>
      </c>
      <c r="I11"/>
    </row>
    <row r="12" spans="1:9" x14ac:dyDescent="0.3">
      <c r="B12" s="12"/>
      <c r="D12" s="12"/>
      <c r="E12" s="13"/>
      <c r="F12" s="1" t="str">
        <f>IF(Sheet1!$B12="", "", Sheet1!$B12/$B$24)</f>
        <v/>
      </c>
      <c r="I12"/>
    </row>
    <row r="13" spans="1:9" x14ac:dyDescent="0.3">
      <c r="B13" s="12"/>
      <c r="D13" s="12"/>
      <c r="E13" s="13" t="str">
        <f>IFERROR(NPER((1+Sheet1!$C13/365)^(365/12)-1, -Sheet1!$D13, Sheet1!$B13), "")</f>
        <v/>
      </c>
      <c r="F13" s="1" t="str">
        <f>IF(Sheet1!$B13="", "", Sheet1!$B13/$B$24)</f>
        <v/>
      </c>
      <c r="I13"/>
    </row>
    <row r="14" spans="1:9" x14ac:dyDescent="0.3">
      <c r="B14" s="12"/>
      <c r="D14" s="12"/>
      <c r="E14" s="13" t="str">
        <f>IFERROR(NPER((1+Sheet1!$C14/365)^(365/12)-1, -Sheet1!$D14, Sheet1!$B14), "")</f>
        <v/>
      </c>
      <c r="F14" s="1" t="str">
        <f>IF(Sheet1!$B14="", "", Sheet1!$B14/$B$24)</f>
        <v/>
      </c>
      <c r="I14"/>
    </row>
    <row r="15" spans="1:9" x14ac:dyDescent="0.3">
      <c r="B15" s="12"/>
      <c r="D15" s="12"/>
      <c r="E15" s="13" t="str">
        <f>IFERROR(NPER((1+Sheet1!$C15/365)^(365/12)-1, -Sheet1!$D15, Sheet1!$B15), "")</f>
        <v/>
      </c>
      <c r="F15" s="1" t="str">
        <f>IF(Sheet1!$B15="", "", Sheet1!$B15/$B$24)</f>
        <v/>
      </c>
      <c r="I15"/>
    </row>
    <row r="16" spans="1:9" x14ac:dyDescent="0.3">
      <c r="B16" s="12"/>
      <c r="D16" s="12"/>
      <c r="E16" s="13" t="str">
        <f>IFERROR(NPER((1+Sheet1!$C16/365)^(365/12)-1, -Sheet1!$D16, Sheet1!$B16), "")</f>
        <v/>
      </c>
      <c r="F16" s="1" t="str">
        <f>IF(Sheet1!$B16="", "", Sheet1!$B16/$B$24)</f>
        <v/>
      </c>
      <c r="I16"/>
    </row>
    <row r="17" spans="2:9" x14ac:dyDescent="0.3">
      <c r="B17" s="12"/>
      <c r="D17" s="12"/>
      <c r="E17" s="13" t="str">
        <f>IFERROR(NPER((1+Sheet1!$C17/365)^(365/12)-1, -Sheet1!$D17, Sheet1!$B17), "")</f>
        <v/>
      </c>
      <c r="F17" s="1" t="str">
        <f>IF(Sheet1!$B17="", "", Sheet1!$B17/$B$24)</f>
        <v/>
      </c>
      <c r="I17"/>
    </row>
    <row r="18" spans="2:9" x14ac:dyDescent="0.3">
      <c r="B18" s="12"/>
      <c r="D18" s="12"/>
      <c r="E18" s="13" t="str">
        <f>IFERROR(NPER((1+Sheet1!$C18/365)^(365/12)-1, -Sheet1!$D18, Sheet1!$B18), "")</f>
        <v/>
      </c>
      <c r="F18" s="1" t="str">
        <f>IF(Sheet1!$B18="", "", Sheet1!$B18/$B$24)</f>
        <v/>
      </c>
      <c r="I18"/>
    </row>
    <row r="19" spans="2:9" x14ac:dyDescent="0.3">
      <c r="B19" s="12"/>
      <c r="D19" s="12"/>
      <c r="E19" s="13" t="str">
        <f>IFERROR(NPER((1+Sheet1!$C19/365)^(365/12)-1, -Sheet1!$D19, Sheet1!$B19), "")</f>
        <v/>
      </c>
      <c r="F19" s="1" t="str">
        <f>IF(Sheet1!$B19="", "", Sheet1!$B19/$B$24)</f>
        <v/>
      </c>
      <c r="I19"/>
    </row>
    <row r="20" spans="2:9" x14ac:dyDescent="0.3">
      <c r="B20" s="12"/>
      <c r="D20" s="12"/>
      <c r="E20" s="13" t="str">
        <f>IFERROR(NPER((1+Sheet1!$C20/365)^(365/12)-1, -Sheet1!$D20, Sheet1!$B20), "")</f>
        <v/>
      </c>
      <c r="F20" s="1" t="str">
        <f>IF(Sheet1!$B20="", "", Sheet1!$B20/$B$24)</f>
        <v/>
      </c>
      <c r="I20"/>
    </row>
    <row r="21" spans="2:9" x14ac:dyDescent="0.3">
      <c r="B21" s="12"/>
      <c r="D21" s="12"/>
      <c r="E21" s="13" t="str">
        <f>IFERROR(NPER((1+Sheet1!$C21/365)^(365/12)-1, -Sheet1!$D21, Sheet1!$B21), "")</f>
        <v/>
      </c>
      <c r="F21" s="1" t="str">
        <f>IF(Sheet1!$B21="", "", Sheet1!$B21/$B$24)</f>
        <v/>
      </c>
      <c r="I21"/>
    </row>
    <row r="22" spans="2:9" x14ac:dyDescent="0.3">
      <c r="B22" s="12"/>
      <c r="D22" s="12"/>
      <c r="E22" s="13" t="str">
        <f>IFERROR(NPER((1+Sheet1!$C22/365)^(365/12)-1, -Sheet1!$D22, Sheet1!$B22), "")</f>
        <v/>
      </c>
      <c r="F22" s="1" t="str">
        <f>IF(Sheet1!$B22="", "", Sheet1!$B22/$B$24)</f>
        <v/>
      </c>
      <c r="I22"/>
    </row>
    <row r="23" spans="2:9" x14ac:dyDescent="0.3">
      <c r="B23" s="6" t="s">
        <v>2</v>
      </c>
      <c r="C23" s="7" t="s">
        <v>3</v>
      </c>
      <c r="D23" s="8" t="s">
        <v>8</v>
      </c>
      <c r="E23" s="14" t="s">
        <v>7</v>
      </c>
    </row>
    <row r="24" spans="2:9" x14ac:dyDescent="0.3">
      <c r="B24" s="9">
        <f>SUM(Table3[Balance])</f>
        <v>53000</v>
      </c>
      <c r="C24" s="10">
        <f>SUMPRODUCT(Table3[Interest Rate], F3:F22)/SUM(F3:F22)</f>
        <v>8.2641509433962271E-2</v>
      </c>
      <c r="D24" s="11">
        <f>SUM(Table3[Minimum Monthly Payment])</f>
        <v>1210</v>
      </c>
      <c r="E24" s="15">
        <f>_xlfn.AGGREGATE(4, 6, Sheet1!$E$3:$E$22)</f>
        <v>81.485643491606538</v>
      </c>
    </row>
  </sheetData>
  <sheetProtection algorithmName="SHA-512" hashValue="gRo9Eq7AKNeIsIv+1VRHXqMaJDFXOrwvuxWoajgt1UwCf0xuKhc91hdW+OjRSI12Bibm/rJr9HvApievMM58GA==" saltValue="5RW/+V1eVBgMGfcyyymUNg==" spinCount="100000" sheet="1" scenarios="1" sort="0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E3369B2A3C044A89A59A59C179D803" ma:contentTypeVersion="12" ma:contentTypeDescription="Create a new document." ma:contentTypeScope="" ma:versionID="988fcb4842ffbaa87f877ea3051d368b">
  <xsd:schema xmlns:xsd="http://www.w3.org/2001/XMLSchema" xmlns:xs="http://www.w3.org/2001/XMLSchema" xmlns:p="http://schemas.microsoft.com/office/2006/metadata/properties" xmlns:ns3="2dfdb57b-5e33-4c97-be05-9a16954259bd" targetNamespace="http://schemas.microsoft.com/office/2006/metadata/properties" ma:root="true" ma:fieldsID="6d7ab075e51d0c014b8f14f2a70e753e" ns3:_="">
    <xsd:import namespace="2dfdb57b-5e33-4c97-be05-9a16954259b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ystemTags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db57b-5e33-4c97-be05-9a16954259b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fdb57b-5e33-4c97-be05-9a16954259bd" xsi:nil="true"/>
  </documentManagement>
</p:properties>
</file>

<file path=customXml/itemProps1.xml><?xml version="1.0" encoding="utf-8"?>
<ds:datastoreItem xmlns:ds="http://schemas.openxmlformats.org/officeDocument/2006/customXml" ds:itemID="{A8136594-3DA7-4624-9021-5EE1DA9711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fdb57b-5e33-4c97-be05-9a16954259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996C95-9086-41E6-ADDF-984A3143C1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6D6D8-9A77-4585-A70A-7668C4C7BE41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2dfdb57b-5e33-4c97-be05-9a16954259b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Kanellopoulos</dc:creator>
  <cp:lastModifiedBy>Alex Kanellopoulos</cp:lastModifiedBy>
  <dcterms:created xsi:type="dcterms:W3CDTF">2026-10-20T16:36:44Z</dcterms:created>
  <dcterms:modified xsi:type="dcterms:W3CDTF">2026-10-20T19:31:25Z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0x01010032E3369B2A3C044A89A59A59C179D803</vt:lpwstr>
  </property>
</Properties>
</file>